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4.01\fr\amo\editions\"/>
    </mc:Choice>
  </mc:AlternateContent>
  <bookViews>
    <workbookView xWindow="0" yWindow="0" windowWidth="14820" windowHeight="11985"/>
  </bookViews>
  <sheets>
    <sheet name="EAMRCA" sheetId="3" r:id="rId1"/>
    <sheet name="Donnees" sheetId="2" r:id="rId2"/>
  </sheets>
  <calcPr calcId="152511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F2" i="2"/>
  <c r="D2" i="2"/>
  <c r="B2" i="2"/>
  <c r="P4" i="3" l="1"/>
  <c r="O4" i="3"/>
  <c r="K4" i="3"/>
  <c r="F4" i="3"/>
  <c r="E4" i="3"/>
  <c r="B2" i="3"/>
  <c r="B1" i="2"/>
  <c r="D1" i="2"/>
  <c r="F1" i="2"/>
  <c r="L4" i="3" l="1"/>
  <c r="J4" i="3"/>
  <c r="G4" i="3"/>
  <c r="P1" i="3"/>
  <c r="F6" i="2"/>
  <c r="C6" i="2"/>
  <c r="F5" i="2"/>
  <c r="C5" i="2"/>
  <c r="F4" i="2"/>
  <c r="C4" i="2"/>
</calcChain>
</file>

<file path=xl/sharedStrings.xml><?xml version="1.0" encoding="utf-8"?>
<sst xmlns="http://schemas.openxmlformats.org/spreadsheetml/2006/main" count="94" uniqueCount="68">
  <si>
    <t>Étiquettes de lignes</t>
  </si>
  <si>
    <t>Total général</t>
  </si>
  <si>
    <t>Totalisation 1</t>
  </si>
  <si>
    <t>Libellé totalisation 1</t>
  </si>
  <si>
    <t>Libellé totalisation 2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</si>
  <si>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</si>
  <si>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</si>
  <si>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</si>
  <si>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</si>
  <si>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</si>
  <si>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</si>
  <si>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</si>
  <si>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</si>
  <si>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2</t>
  </si>
  <si>
    <t>Date de début d'exercice antérieur</t>
  </si>
  <si>
    <t>Date de fin d'exercice antérieur</t>
  </si>
  <si>
    <t>Date de début d'exercice antérieur :</t>
  </si>
  <si>
    <t>Date de fin d'exercice antérieur :</t>
  </si>
  <si>
    <t>Augmentation par transfert au</t>
  </si>
  <si>
    <t>Diminution par cession au</t>
  </si>
  <si>
    <t>Date d'arrêté ou date de fin d'exercice</t>
  </si>
  <si>
    <t>Total augmentation</t>
  </si>
  <si>
    <t>Total augmentation finance</t>
  </si>
  <si>
    <t>Diminution par transfert au</t>
  </si>
  <si>
    <t>Total diminution</t>
  </si>
  <si>
    <t>Total diminution finance</t>
  </si>
  <si>
    <t>Date d'arrêté ou date de fin d'exercice :</t>
  </si>
  <si>
    <t>Valeurs</t>
  </si>
  <si>
    <t>Somme de Augmentation par transfert au</t>
  </si>
  <si>
    <t>Somme de Total augmentation</t>
  </si>
  <si>
    <t>Somme de Total augmentation finance</t>
  </si>
  <si>
    <t>Somme de Diminution par cession au</t>
  </si>
  <si>
    <t>Somme de Diminution par transfert au</t>
  </si>
  <si>
    <t>Somme de Total diminution</t>
  </si>
  <si>
    <t>Somme de Total diminution finance</t>
  </si>
  <si>
    <t>Amortissement début d'exercice</t>
  </si>
  <si>
    <t>Amortissement début d'exercice finance</t>
  </si>
  <si>
    <t>Augmentation dotation de l'exe. au</t>
  </si>
  <si>
    <t>Augmentation vir. Poste/poste au</t>
  </si>
  <si>
    <t>Diminution vir. Poste/poste au</t>
  </si>
  <si>
    <t>Cumul amortissement au</t>
  </si>
  <si>
    <t>Cumul amortissement finance au</t>
  </si>
  <si>
    <t>Somme de Cumul amortissement finance au</t>
  </si>
  <si>
    <t>Somme de Cumul amortissement au</t>
  </si>
  <si>
    <t>Somme de Diminution vir. Poste/poste au</t>
  </si>
  <si>
    <t>Somme de Augmentation vir. Poste/poste au</t>
  </si>
  <si>
    <t>Somme de Augmentation dotation de l'exe. au</t>
  </si>
  <si>
    <t>Somme de Amortissement début d'exercice finance</t>
  </si>
  <si>
    <t>Somme de Amortissement début d'exercice</t>
  </si>
  <si>
    <t>Date de début d'exercice en cours</t>
  </si>
  <si>
    <t>IND</t>
  </si>
  <si>
    <t>Qualiac</t>
  </si>
  <si>
    <t>218300</t>
  </si>
  <si>
    <t>Materiel de bureau et materiel informatique</t>
  </si>
  <si>
    <t>01-01-2017</t>
  </si>
  <si>
    <t>31-12-2017</t>
  </si>
  <si>
    <t/>
  </si>
  <si>
    <t>857273</t>
  </si>
  <si>
    <t>RF</t>
  </si>
  <si>
    <t>23-03-2018</t>
  </si>
  <si>
    <t>218400</t>
  </si>
  <si>
    <t>Autres immobilisations corporelles -mobilier</t>
  </si>
  <si>
    <t>231000</t>
  </si>
  <si>
    <t>Immobilisations corporelles en cours</t>
  </si>
  <si>
    <t>IND - Qualiac</t>
  </si>
  <si>
    <t>218300 - Materiel de bureau et materiel informatique</t>
  </si>
  <si>
    <t>218400 - Autres immobilisations corporelles -mobilier</t>
  </si>
  <si>
    <t>231000 - Immobilisations corporelles en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</si>
</sst>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Font="1" applyBorder="1"/>
    <xf numFmtId="0" fontId="0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0" borderId="0" xfId="0" applyAlignment="1">
      <alignment horizontal="left" indent="1"/>
    </xf>
    <xf numFmtId="0" fontId="0" fillId="0" borderId="2" xfId="0" applyBorder="1" applyAlignment="1"/>
    <xf numFmtId="0" fontId="1" fillId="0" borderId="0" xfId="0" applyFont="1" applyAlignment="1"/>
    <xf numFmtId="4" fontId="0" fillId="0" borderId="0" xfId="0" applyNumberFormat="1"/>
    <xf numFmtId="14" fontId="0" fillId="0" borderId="0" xfId="0" applyNumberFormat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2">
    <dxf>
      <fill>
        <patternFill patternType="solid">
          <bgColor theme="0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21"/>
      <tableStyleElement type="totalRow" dxfId="20"/>
      <tableStyleElement type="firstColumn" dxfId="19"/>
      <tableStyleElement type="firstRowSubheading" dxfId="18"/>
      <tableStyleElement type="secondRowSubheading" dxfId="17"/>
      <tableStyleElement type="thirdRowSubheading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richard fialon" refreshedDate="43182.650079050924" createdVersion="5" refreshedVersion="5" minRefreshableVersion="3" recordCount="4">
  <cacheSource type="worksheet">
    <worksheetSource ref="A3:T99999" sheet="Donnees"/>
  </cacheSource>
  <cacheFields count="20"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3">
        <s v="IND - Qualiac"/>
        <m/>
        <s v="  -  " u="1"/>
      </sharedItems>
    </cacheField>
    <cacheField name="Totalisation 2" numFmtId="0">
      <sharedItems containsBlank="1"/>
    </cacheField>
    <cacheField name="Libellé totalisation 2" numFmtId="0">
      <sharedItems containsBlank="1"/>
    </cacheField>
    <cacheField name="Totalisation et libellé 2" numFmtId="0">
      <sharedItems containsBlank="1" count="5">
        <s v="218300 - Materiel de bureau et materiel informatique"/>
        <s v="218400 - Autres immobilisations corporelles -mobilier"/>
        <s v="231000 - Immobilisations corporelles en cours"/>
        <m/>
        <s v="  -  " u="1"/>
      </sharedItems>
    </cacheField>
    <cacheField name="Amortissement début d'exercice" numFmtId="0">
      <sharedItems containsString="0" containsBlank="1" containsNumber="1" minValue="27994.67" maxValue="73532"/>
    </cacheField>
    <cacheField name="Amortissement début d'exercice finance" numFmtId="0">
      <sharedItems containsString="0" containsBlank="1" containsNumber="1" minValue="26432.639999999999" maxValue="982861.43"/>
    </cacheField>
    <cacheField name="Augmentation dotation de l'exe. au" numFmtId="0">
      <sharedItems containsString="0" containsBlank="1" containsNumber="1" minValue="83.34" maxValue="8097.6"/>
    </cacheField>
    <cacheField name="Augmentation vir. Poste/poste au" numFmtId="0">
      <sharedItems containsString="0" containsBlank="1" containsNumber="1" containsInteger="1" minValue="0" maxValue="0"/>
    </cacheField>
    <cacheField name="Augmentation par transfert au" numFmtId="0">
      <sharedItems containsString="0" containsBlank="1" containsNumber="1" containsInteger="1" minValue="0" maxValue="0"/>
    </cacheField>
    <cacheField name="Total augmentation" numFmtId="0">
      <sharedItems containsString="0" containsBlank="1" containsNumber="1" minValue="83.34" maxValue="8097.6"/>
    </cacheField>
    <cacheField name="Total augmentation finance" numFmtId="0">
      <sharedItems containsString="0" containsBlank="1" containsNumber="1" minValue="0" maxValue="2245.83"/>
    </cacheField>
    <cacheField name="Diminution par cession au" numFmtId="0">
      <sharedItems containsString="0" containsBlank="1" containsNumber="1" minValue="0" maxValue="21845.83"/>
    </cacheField>
    <cacheField name="Diminution vir. Poste/poste au" numFmtId="0">
      <sharedItems containsString="0" containsBlank="1" containsNumber="1" containsInteger="1" minValue="0" maxValue="0"/>
    </cacheField>
    <cacheField name="Diminution par transfert au" numFmtId="0">
      <sharedItems containsString="0" containsBlank="1" containsNumber="1" containsInteger="1" minValue="0" maxValue="0"/>
    </cacheField>
    <cacheField name="Total diminution" numFmtId="0">
      <sharedItems containsString="0" containsBlank="1" containsNumber="1" minValue="0" maxValue="21845.83"/>
    </cacheField>
    <cacheField name="Total diminution finance" numFmtId="0">
      <sharedItems containsString="0" containsBlank="1" containsNumber="1" minValue="0" maxValue="21845.83"/>
    </cacheField>
    <cacheField name="Cumul amortissement au" numFmtId="0">
      <sharedItems containsString="0" containsBlank="1" containsNumber="1" minValue="28078.01" maxValue="53932"/>
    </cacheField>
    <cacheField name="Cumul amortissement finance au" numFmtId="0">
      <sharedItems containsString="0" containsBlank="1" containsNumber="1" minValue="0" maxValue="963261.43" count="5">
        <n v="39734.400000000001"/>
        <n v="963261.43"/>
        <n v="26432.639999999999"/>
        <m/>
        <n v="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s v="IND"/>
    <s v="Qualiac"/>
    <x v="0"/>
    <s v="218300"/>
    <s v="Materiel de bureau et materiel informatique"/>
    <x v="0"/>
    <n v="27994.67"/>
    <n v="39713.550000000003"/>
    <n v="83.34"/>
    <n v="0"/>
    <n v="0"/>
    <n v="83.34"/>
    <n v="104.19"/>
    <n v="0"/>
    <n v="0"/>
    <n v="0"/>
    <n v="0"/>
    <n v="83.34"/>
    <n v="28078.01"/>
    <x v="0"/>
  </r>
  <r>
    <s v="IND"/>
    <s v="Qualiac"/>
    <x v="0"/>
    <s v="218400"/>
    <s v="Autres immobilisations corporelles -mobilier"/>
    <x v="1"/>
    <n v="73532"/>
    <n v="982861.43"/>
    <n v="2245.83"/>
    <n v="0"/>
    <n v="0"/>
    <n v="2245.83"/>
    <n v="2245.83"/>
    <n v="21845.83"/>
    <n v="0"/>
    <n v="0"/>
    <n v="21845.83"/>
    <n v="21845.83"/>
    <n v="53932"/>
    <x v="1"/>
  </r>
  <r>
    <s v="IND"/>
    <s v="Qualiac"/>
    <x v="0"/>
    <s v="231000"/>
    <s v="Immobilisations corporelles en cours"/>
    <x v="2"/>
    <n v="29016.400000000001"/>
    <n v="26432.639999999999"/>
    <n v="8097.6"/>
    <n v="0"/>
    <n v="0"/>
    <n v="8097.6"/>
    <n v="0"/>
    <n v="0"/>
    <n v="0"/>
    <n v="0"/>
    <n v="0"/>
    <n v="0"/>
    <n v="37114"/>
    <x v="2"/>
  </r>
  <r>
    <m/>
    <m/>
    <x v="1"/>
    <m/>
    <m/>
    <x v="3"/>
    <m/>
    <m/>
    <m/>
    <m/>
    <m/>
    <m/>
    <m/>
    <m/>
    <m/>
    <m/>
    <m/>
    <m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6" applyNumberFormats="0" applyBorderFormats="0" applyFontFormats="0" applyPatternFormats="0" applyAlignmentFormats="0" applyWidthHeightFormats="1" dataCaption="Valeurs" updatedVersion="5" minRefreshableVersion="3" itemPrintTitles="1" createdVersion="5" indent="0" compact="0" compactData="0" gridDropZones="1" multipleFieldFilters="0">
  <location ref="B6:P12" firstHeaderRow="1" firstDataRow="2" firstDataCol="1"/>
  <pivotFields count="20">
    <pivotField showAll="0"/>
    <pivotField showAll="0"/>
    <pivotField axis="axisRow" showAll="0">
      <items count="4">
        <item x="1"/>
        <item m="1" x="2"/>
        <item x="0"/>
        <item t="default"/>
      </items>
    </pivotField>
    <pivotField showAll="0"/>
    <pivotField showAll="0"/>
    <pivotField axis="axisRow" compact="0" showAll="0">
      <items count="6">
        <item x="3"/>
        <item m="1" x="4"/>
        <item x="0"/>
        <item x="1"/>
        <item x="2"/>
        <item t="default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outline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outline="0" showAll="0" defaultSubtotal="0"/>
    <pivotField dataField="1" compact="0" outline="0" showAll="0" defaultSubtotal="0">
      <items count="5">
        <item m="1" x="4"/>
        <item x="3"/>
        <item x="0"/>
        <item x="1"/>
        <item x="2"/>
      </items>
    </pivotField>
  </pivotFields>
  <rowFields count="2">
    <field x="2"/>
    <field x="5"/>
  </rowFields>
  <rowItems count="5">
    <i>
      <x v="2"/>
    </i>
    <i r="1">
      <x v="2"/>
    </i>
    <i r="1">
      <x v="3"/>
    </i>
    <i r="1">
      <x v="4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Somme de Amortissement début d'exercice" fld="6" baseField="5" baseItem="1" numFmtId="2"/>
    <dataField name="Somme de Amortissement début d'exercice finance" fld="7" baseField="5" baseItem="1" numFmtId="2"/>
    <dataField name="Somme de Augmentation dotation de l'exe. au" fld="8" baseField="5" baseItem="1" numFmtId="2"/>
    <dataField name="Somme de Augmentation vir. Poste/poste au" fld="9" baseField="5" baseItem="1" numFmtId="2"/>
    <dataField name="Somme de Augmentation par transfert au" fld="10" baseField="5" baseItem="1" numFmtId="4"/>
    <dataField name="Somme de Total augmentation" fld="11" baseField="5" baseItem="1" numFmtId="4"/>
    <dataField name="Somme de Total augmentation finance" fld="12" baseField="5" baseItem="1" numFmtId="4"/>
    <dataField name="Somme de Diminution par cession au" fld="13" baseField="5" baseItem="1" numFmtId="4"/>
    <dataField name="Somme de Diminution vir. Poste/poste au" fld="14" baseField="5" baseItem="1" numFmtId="2"/>
    <dataField name="Somme de Diminution par transfert au" fld="15" baseField="5" baseItem="1" numFmtId="4"/>
    <dataField name="Somme de Total diminution" fld="16" baseField="5" baseItem="1" numFmtId="4"/>
    <dataField name="Somme de Total diminution finance" fld="17" baseField="5" baseItem="1" numFmtId="4"/>
    <dataField name="Somme de Cumul amortissement au" fld="18" baseField="5" baseItem="1" numFmtId="2"/>
    <dataField name="Somme de Cumul amortissement finance au" fld="19" baseField="5" baseItem="1" numFmtId="2"/>
  </dataFields>
  <formats count="8">
    <format dxfId="15">
      <pivotArea field="19" type="button" dataOnly="0" labelOnly="1" outline="0"/>
    </format>
    <format dxfId="14">
      <pivotArea outline="0" fieldPosition="0">
        <references count="1">
          <reference field="4294967294" count="1">
            <x v="13"/>
          </reference>
        </references>
      </pivotArea>
    </format>
    <format dxfId="13">
      <pivotArea outline="0" fieldPosition="0">
        <references count="1">
          <reference field="4294967294" count="1">
            <x v="12"/>
          </reference>
        </references>
      </pivotArea>
    </format>
    <format dxfId="12">
      <pivotArea outline="0" fieldPosition="0">
        <references count="1">
          <reference field="4294967294" count="1">
            <x v="8"/>
          </reference>
        </references>
      </pivotArea>
    </format>
    <format dxfId="11">
      <pivotArea outline="0" fieldPosition="0">
        <references count="1">
          <reference field="4294967294" count="1">
            <x v="3"/>
          </reference>
        </references>
      </pivotArea>
    </format>
    <format dxfId="10">
      <pivotArea outline="0" fieldPosition="0">
        <references count="1">
          <reference field="4294967294" count="1">
            <x v="2"/>
          </reference>
        </references>
      </pivotArea>
    </format>
    <format dxfId="9">
      <pivotArea outline="0" fieldPosition="0">
        <references count="1">
          <reference field="4294967294" count="1">
            <x v="1"/>
          </reference>
        </references>
      </pivotArea>
    </format>
    <format dxfId="8">
      <pivotArea outline="0" fieldPosition="0">
        <references count="1">
          <reference field="4294967294" count="1">
            <x v="0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showGridLines="0" tabSelected="1" zoomScale="85" zoomScaleNormal="85" workbookViewId="0">
      <selection activeCell="D26" sqref="D26"/>
    </sheetView>
  </sheetViews>
  <sheetFormatPr baseColWidth="10" defaultColWidth="14.5703125" defaultRowHeight="15" x14ac:dyDescent="0.25"/>
  <cols>
    <col min="1" max="1" width="2.140625" customWidth="1" collapsed="1"/>
    <col min="2" max="2" width="65.140625" customWidth="1" collapsed="1"/>
    <col min="3" max="13" width="20" customWidth="1" collapsed="1"/>
    <col min="14" max="14" width="21.85546875" customWidth="1" collapsed="1"/>
    <col min="15" max="15" width="21" customWidth="1" collapsed="1"/>
    <col min="16" max="16" width="20.42578125" customWidth="1" collapsed="1"/>
    <col min="17" max="23" width="19.140625" customWidth="1" collapsed="1"/>
  </cols>
  <sheetData>
    <row r="1" spans="2:23" x14ac:dyDescent="0.25">
      <c r="B1" s="9"/>
      <c r="C1" s="9"/>
      <c r="D1" s="9"/>
      <c r="E1" s="9"/>
      <c r="F1" s="8"/>
      <c r="P1" s="9" t="str">
        <f>CONCATENATE("Edité au : ",Donnees!F1)</f>
        <v>Edité au : 23-03-2018</v>
      </c>
      <c r="Q1" s="9"/>
      <c r="T1" s="9"/>
      <c r="U1" s="9"/>
      <c r="V1" s="9"/>
    </row>
    <row r="2" spans="2:23" x14ac:dyDescent="0.25">
      <c r="B2" s="20" t="str">
        <f>CONCATENATE("Exercice du ",IF(Donnees!F2="",Donnees!B2,Donnees!F2)," au ",IF(Donnees!H2="",Donnees!D2,Donnees!H2))</f>
        <v>Exercice du 01-01-2017 au 31-12-2017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3"/>
      <c r="R2" s="13"/>
      <c r="S2" s="13"/>
      <c r="T2" s="13"/>
      <c r="U2" s="13"/>
      <c r="V2" s="13"/>
    </row>
    <row r="3" spans="2:23" ht="15.75" thickBot="1" x14ac:dyDescent="0.3">
      <c r="B3" s="12"/>
      <c r="C3" s="6"/>
      <c r="D3" s="6"/>
      <c r="E3" s="6"/>
      <c r="F3" s="6"/>
      <c r="G3" s="6"/>
      <c r="H3" s="6"/>
      <c r="I3" s="6"/>
      <c r="J3" s="6"/>
      <c r="K3" s="6"/>
      <c r="L3" s="6"/>
      <c r="M3" s="5"/>
      <c r="N3" s="7"/>
      <c r="O3" s="7"/>
      <c r="P3" s="7"/>
      <c r="Q3" s="7"/>
      <c r="R3" s="5"/>
      <c r="S3" s="5"/>
      <c r="T3" s="5"/>
      <c r="U3" s="7"/>
      <c r="V3" s="7"/>
      <c r="W3" s="7"/>
    </row>
    <row r="4" spans="2:23" ht="21.75" customHeight="1" x14ac:dyDescent="0.25">
      <c r="B4" s="21"/>
      <c r="C4" s="16" t="s">
        <v>35</v>
      </c>
      <c r="D4" s="18" t="s">
        <v>36</v>
      </c>
      <c r="E4" s="18" t="str">
        <f>CONCATENATE("Augmentation dotation de l'exe. 
au ",IF(ISBLANK(Donnees!B2),Donnees!H2,Donnees!D2))</f>
        <v>Augmentation dotation de l'exe. 
au 31-12-2017</v>
      </c>
      <c r="F4" s="18" t="str">
        <f>CONCATENATE("Augmentation vir. poste/poste
au ",IF(ISBLANK(Donnees!B2),Donnees!H2,Donnees!D2))</f>
        <v>Augmentation vir. poste/poste
au 31-12-2017</v>
      </c>
      <c r="G4" s="18" t="str">
        <f>CONCATENATE("Augmentation par transfert 
au ",IF(ISBLANK(Donnees!B2),Donnees!H2,Donnees!D2))</f>
        <v>Augmentation par transfert 
au 31-12-2017</v>
      </c>
      <c r="H4" s="18" t="s">
        <v>21</v>
      </c>
      <c r="I4" s="18" t="s">
        <v>22</v>
      </c>
      <c r="J4" s="18" t="str">
        <f>CONCATENATE("Diminution par cession 
au ",IF(ISBLANK(Donnees!B2),Donnees!H2,Donnees!D2))</f>
        <v>Diminution par cession 
au 31-12-2017</v>
      </c>
      <c r="K4" s="18" t="str">
        <f>CONCATENATE("Diminution vir. poste/poste 
au ",IF(ISBLANK(Donnees!B2),Donnees!H2,Donnees!D2))</f>
        <v>Diminution vir. poste/poste 
au 31-12-2017</v>
      </c>
      <c r="L4" s="18" t="str">
        <f>CONCATENATE("Diminution par transfert 
au ",IF(ISBLANK(Donnees!B2),Donnees!H2,Donnees!D2))</f>
        <v>Diminution par transfert 
au 31-12-2017</v>
      </c>
      <c r="M4" s="18" t="s">
        <v>24</v>
      </c>
      <c r="N4" s="18" t="s">
        <v>25</v>
      </c>
      <c r="O4" s="18" t="str">
        <f>CONCATENATE("Cumul amortissement 
au ",IF(ISBLANK(Donnees!B2),Donnees!H2,Donnees!D2))</f>
        <v>Cumul amortissement 
au 31-12-2017</v>
      </c>
      <c r="P4" s="18" t="str">
        <f>CONCATENATE("Cumul amortissement finance
au ",IF(ISBLANK(Donnees!B2),Donnees!H2,Donnees!D2))</f>
        <v>Cumul amortissement finance
au 31-12-2017</v>
      </c>
    </row>
    <row r="5" spans="2:23" ht="21.75" customHeight="1" thickBot="1" x14ac:dyDescent="0.3">
      <c r="B5" s="22"/>
      <c r="C5" s="17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2:23" ht="15" hidden="1" customHeight="1" x14ac:dyDescent="0.25">
      <c r="C6" s="2" t="s">
        <v>27</v>
      </c>
    </row>
    <row r="7" spans="2:23" hidden="1" x14ac:dyDescent="0.25">
      <c r="B7" s="2" t="s">
        <v>0</v>
      </c>
      <c r="C7" t="s">
        <v>48</v>
      </c>
      <c r="D7" t="s">
        <v>47</v>
      </c>
      <c r="E7" t="s">
        <v>46</v>
      </c>
      <c r="F7" t="s">
        <v>45</v>
      </c>
      <c r="G7" t="s">
        <v>28</v>
      </c>
      <c r="H7" t="s">
        <v>29</v>
      </c>
      <c r="I7" t="s">
        <v>30</v>
      </c>
      <c r="J7" t="s">
        <v>31</v>
      </c>
      <c r="K7" t="s">
        <v>44</v>
      </c>
      <c r="L7" t="s">
        <v>32</v>
      </c>
      <c r="M7" t="s">
        <v>33</v>
      </c>
      <c r="N7" t="s">
        <v>34</v>
      </c>
      <c r="O7" t="s">
        <v>43</v>
      </c>
      <c r="P7" t="s">
        <v>42</v>
      </c>
    </row>
    <row r="8" spans="2:23" x14ac:dyDescent="0.25">
      <c r="B8" s="3" t="s">
        <v>64</v>
      </c>
      <c r="C8" s="10">
        <v>130543.07</v>
      </c>
      <c r="D8" s="10">
        <v>1049007.6200000001</v>
      </c>
      <c r="E8" s="10">
        <v>10426.77</v>
      </c>
      <c r="F8" s="10">
        <v>0</v>
      </c>
      <c r="G8" s="14">
        <v>0</v>
      </c>
      <c r="H8" s="14">
        <v>10426.77</v>
      </c>
      <c r="I8" s="14">
        <v>2350.02</v>
      </c>
      <c r="J8" s="14">
        <v>21845.83</v>
      </c>
      <c r="K8" s="10">
        <v>0</v>
      </c>
      <c r="L8" s="14">
        <v>0</v>
      </c>
      <c r="M8" s="14">
        <v>21845.83</v>
      </c>
      <c r="N8" s="14">
        <v>21929.170000000002</v>
      </c>
      <c r="O8" s="10">
        <v>119124.01</v>
      </c>
      <c r="P8" s="10">
        <v>1029428.4700000001</v>
      </c>
    </row>
    <row r="9" spans="2:23" x14ac:dyDescent="0.25">
      <c r="B9" s="11" t="s">
        <v>65</v>
      </c>
      <c r="C9" s="10">
        <v>27994.67</v>
      </c>
      <c r="D9" s="10">
        <v>39713.550000000003</v>
      </c>
      <c r="E9" s="10">
        <v>83.34</v>
      </c>
      <c r="F9" s="10">
        <v>0</v>
      </c>
      <c r="G9" s="14">
        <v>0</v>
      </c>
      <c r="H9" s="14">
        <v>83.34</v>
      </c>
      <c r="I9" s="14">
        <v>104.19</v>
      </c>
      <c r="J9" s="14">
        <v>0</v>
      </c>
      <c r="K9" s="10">
        <v>0</v>
      </c>
      <c r="L9" s="14">
        <v>0</v>
      </c>
      <c r="M9" s="14">
        <v>0</v>
      </c>
      <c r="N9" s="14">
        <v>83.34</v>
      </c>
      <c r="O9" s="10">
        <v>28078.01</v>
      </c>
      <c r="P9" s="10">
        <v>39734.400000000001</v>
      </c>
    </row>
    <row r="10" spans="2:23" x14ac:dyDescent="0.25">
      <c r="B10" s="11" t="s">
        <v>66</v>
      </c>
      <c r="C10" s="10">
        <v>73532</v>
      </c>
      <c r="D10" s="10">
        <v>982861.43</v>
      </c>
      <c r="E10" s="10">
        <v>2245.83</v>
      </c>
      <c r="F10" s="10">
        <v>0</v>
      </c>
      <c r="G10" s="14">
        <v>0</v>
      </c>
      <c r="H10" s="14">
        <v>2245.83</v>
      </c>
      <c r="I10" s="14">
        <v>2245.83</v>
      </c>
      <c r="J10" s="14">
        <v>21845.83</v>
      </c>
      <c r="K10" s="10">
        <v>0</v>
      </c>
      <c r="L10" s="14">
        <v>0</v>
      </c>
      <c r="M10" s="14">
        <v>21845.83</v>
      </c>
      <c r="N10" s="14">
        <v>21845.83</v>
      </c>
      <c r="O10" s="10">
        <v>53932</v>
      </c>
      <c r="P10" s="10">
        <v>963261.43</v>
      </c>
    </row>
    <row r="11" spans="2:23" x14ac:dyDescent="0.25">
      <c r="B11" s="11" t="s">
        <v>67</v>
      </c>
      <c r="C11" s="10">
        <v>29016.400000000001</v>
      </c>
      <c r="D11" s="10">
        <v>26432.639999999999</v>
      </c>
      <c r="E11" s="10">
        <v>8097.6</v>
      </c>
      <c r="F11" s="10">
        <v>0</v>
      </c>
      <c r="G11" s="14">
        <v>0</v>
      </c>
      <c r="H11" s="14">
        <v>8097.6</v>
      </c>
      <c r="I11" s="14">
        <v>0</v>
      </c>
      <c r="J11" s="14">
        <v>0</v>
      </c>
      <c r="K11" s="10">
        <v>0</v>
      </c>
      <c r="L11" s="14">
        <v>0</v>
      </c>
      <c r="M11" s="14">
        <v>0</v>
      </c>
      <c r="N11" s="14">
        <v>0</v>
      </c>
      <c r="O11" s="10">
        <v>37114</v>
      </c>
      <c r="P11" s="10">
        <v>26432.639999999999</v>
      </c>
    </row>
    <row r="12" spans="2:23" x14ac:dyDescent="0.25">
      <c r="B12" s="3" t="s">
        <v>1</v>
      </c>
      <c r="C12" s="10">
        <v>130543.07</v>
      </c>
      <c r="D12" s="10">
        <v>1049007.6200000001</v>
      </c>
      <c r="E12" s="10">
        <v>10426.77</v>
      </c>
      <c r="F12" s="10">
        <v>0</v>
      </c>
      <c r="G12" s="14">
        <v>0</v>
      </c>
      <c r="H12" s="14">
        <v>10426.77</v>
      </c>
      <c r="I12" s="14">
        <v>2350.02</v>
      </c>
      <c r="J12" s="14">
        <v>21845.83</v>
      </c>
      <c r="K12" s="10">
        <v>0</v>
      </c>
      <c r="L12" s="14">
        <v>0</v>
      </c>
      <c r="M12" s="14">
        <v>21845.83</v>
      </c>
      <c r="N12" s="14">
        <v>21929.170000000002</v>
      </c>
      <c r="O12" s="10">
        <v>119124.01</v>
      </c>
      <c r="P12" s="10">
        <v>1029428.4700000001</v>
      </c>
    </row>
  </sheetData>
  <mergeCells count="16">
    <mergeCell ref="C4:C5"/>
    <mergeCell ref="D4:D5"/>
    <mergeCell ref="B2:P2"/>
    <mergeCell ref="I4:I5"/>
    <mergeCell ref="J4:J5"/>
    <mergeCell ref="K4:K5"/>
    <mergeCell ref="B4:B5"/>
    <mergeCell ref="E4:E5"/>
    <mergeCell ref="F4:F5"/>
    <mergeCell ref="L4:L5"/>
    <mergeCell ref="M4:M5"/>
    <mergeCell ref="N4:N5"/>
    <mergeCell ref="O4:O5"/>
    <mergeCell ref="P4:P5"/>
    <mergeCell ref="G4:G5"/>
    <mergeCell ref="H4:H5"/>
  </mergeCells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workbookViewId="0">
      <selection activeCell="C10" sqref="C10"/>
    </sheetView>
  </sheetViews>
  <sheetFormatPr baseColWidth="10" defaultColWidth="24.42578125" defaultRowHeight="15" x14ac:dyDescent="0.25"/>
  <cols>
    <col min="1" max="1" width="32.42578125" style="1" bestFit="1" customWidth="1" collapsed="1"/>
    <col min="2" max="2" width="19.140625" style="1" bestFit="1" customWidth="1" collapsed="1"/>
    <col min="3" max="3" width="36.28515625" style="1" bestFit="1" customWidth="1" collapsed="1"/>
    <col min="4" max="4" width="12.85546875" style="1" bestFit="1" customWidth="1" collapsed="1"/>
    <col min="5" max="5" width="33.28515625" style="1" bestFit="1" customWidth="1" collapsed="1"/>
    <col min="6" max="6" width="21.5703125" style="1" bestFit="1" customWidth="1" collapsed="1"/>
    <col min="7" max="7" width="30.28515625" style="1" bestFit="1" customWidth="1" collapsed="1"/>
    <col min="8" max="8" width="34.85546875" style="1" bestFit="1" customWidth="1" collapsed="1"/>
    <col min="9" max="9" width="33.140625" style="1" customWidth="1" collapsed="1"/>
    <col min="10" max="10" width="30.7109375" style="1" bestFit="1" customWidth="1" collapsed="1"/>
    <col min="11" max="11" width="28.140625" style="1" bestFit="1" customWidth="1" collapsed="1"/>
    <col min="12" max="12" width="18.42578125" style="1" bestFit="1" customWidth="1" collapsed="1"/>
    <col min="13" max="13" width="25.5703125" style="1" bestFit="1" customWidth="1" collapsed="1"/>
    <col min="14" max="14" width="24.140625" style="1" bestFit="1" customWidth="1" collapsed="1"/>
    <col min="15" max="15" width="28" style="1" bestFit="1" customWidth="1" collapsed="1"/>
    <col min="16" max="16" width="25.28515625" style="1" bestFit="1" customWidth="1" collapsed="1"/>
    <col min="17" max="17" width="15.7109375" style="1" bestFit="1" customWidth="1" collapsed="1"/>
    <col min="18" max="18" width="23" style="1" bestFit="1" customWidth="1" collapsed="1"/>
    <col min="19" max="19" width="24.28515625" style="1" customWidth="1" collapsed="1"/>
    <col min="20" max="21" width="31.5703125" style="1" customWidth="1" collapsed="1"/>
    <col min="22" max="22" width="35.28515625" style="1" bestFit="1" customWidth="1" collapsed="1"/>
    <col min="23" max="23" width="32.28515625" style="1" bestFit="1" customWidth="1" collapsed="1"/>
    <col min="24" max="24" width="29.28515625" style="1" bestFit="1" customWidth="1" collapsed="1"/>
    <col min="25" max="27" width="14.140625" style="1" customWidth="1" collapsed="1"/>
    <col min="28" max="28" width="15" style="1" customWidth="1" collapsed="1"/>
    <col min="29" max="29" width="13.28515625" style="1" customWidth="1" collapsed="1"/>
    <col min="30" max="16384" width="24.42578125" style="1" collapsed="1"/>
  </cols>
  <sheetData>
    <row r="1" spans="1:27" x14ac:dyDescent="0.25">
      <c r="A1" s="1" t="s">
        <v>5</v>
      </c>
      <c r="B1" s="1" t="str">
        <f>Y4</f>
        <v>857273</v>
      </c>
      <c r="C1" s="1" t="s">
        <v>6</v>
      </c>
      <c r="D1" s="1" t="str">
        <f>Z4</f>
        <v>RF</v>
      </c>
      <c r="E1" s="1" t="s">
        <v>7</v>
      </c>
      <c r="F1" s="1" t="str">
        <f>AA4</f>
        <v>23-03-2018</v>
      </c>
    </row>
    <row r="2" spans="1:27" x14ac:dyDescent="0.25">
      <c r="A2" s="7" t="s">
        <v>49</v>
      </c>
      <c r="B2" s="10" t="str">
        <f>U4</f>
        <v>01-01-2017</v>
      </c>
      <c r="C2" s="1" t="s">
        <v>26</v>
      </c>
      <c r="D2" s="15" t="str">
        <f>V4</f>
        <v>31-12-2017</v>
      </c>
      <c r="E2" s="1" t="s">
        <v>16</v>
      </c>
      <c r="F2" s="15" t="str">
        <f>W4</f>
        <v/>
      </c>
      <c r="G2" s="1" t="s">
        <v>17</v>
      </c>
      <c r="H2" s="15" t="str">
        <f>X4</f>
        <v/>
      </c>
    </row>
    <row r="3" spans="1:27" s="4" customFormat="1" ht="15" customHeight="1" x14ac:dyDescent="0.25">
      <c r="A3" s="6" t="s">
        <v>2</v>
      </c>
      <c r="B3" s="6" t="s">
        <v>3</v>
      </c>
      <c r="C3" s="6" t="s">
        <v>11</v>
      </c>
      <c r="D3" s="6" t="s">
        <v>13</v>
      </c>
      <c r="E3" s="6" t="s">
        <v>4</v>
      </c>
      <c r="F3" s="6" t="s">
        <v>12</v>
      </c>
      <c r="G3" s="6" t="s">
        <v>35</v>
      </c>
      <c r="H3" s="6" t="s">
        <v>36</v>
      </c>
      <c r="I3" s="6" t="s">
        <v>37</v>
      </c>
      <c r="J3" s="6" t="s">
        <v>38</v>
      </c>
      <c r="K3" s="6" t="s">
        <v>18</v>
      </c>
      <c r="L3" s="6" t="s">
        <v>21</v>
      </c>
      <c r="M3" s="6" t="s">
        <v>22</v>
      </c>
      <c r="N3" s="6" t="s">
        <v>19</v>
      </c>
      <c r="O3" s="6" t="s">
        <v>39</v>
      </c>
      <c r="P3" s="6" t="s">
        <v>23</v>
      </c>
      <c r="Q3" s="5" t="s">
        <v>24</v>
      </c>
      <c r="R3" s="7" t="s">
        <v>25</v>
      </c>
      <c r="S3" s="7" t="s">
        <v>40</v>
      </c>
      <c r="T3" s="7" t="s">
        <v>41</v>
      </c>
      <c r="U3" s="7" t="s">
        <v>49</v>
      </c>
      <c r="V3" s="5" t="s">
        <v>20</v>
      </c>
      <c r="W3" s="5" t="s">
        <v>14</v>
      </c>
      <c r="X3" s="5" t="s">
        <v>15</v>
      </c>
      <c r="Y3" s="7" t="s">
        <v>8</v>
      </c>
      <c r="Z3" s="7" t="s">
        <v>9</v>
      </c>
      <c r="AA3" s="7" t="s">
        <v>10</v>
      </c>
    </row>
    <row r="4" spans="1:27" x14ac:dyDescent="0.25">
      <c r="A4" s="1" t="s">
        <v>50</v>
      </c>
      <c r="B4" s="1" t="s">
        <v>51</v>
      </c>
      <c r="C4" s="1" t="str">
        <f>CONCATENATE(A4," - ",B4)</f>
        <v>IND - Qualiac</v>
      </c>
      <c r="D4" s="1" t="s">
        <v>52</v>
      </c>
      <c r="E4" s="1" t="s">
        <v>53</v>
      </c>
      <c r="F4" s="1" t="str">
        <f>CONCATENATE(D4," - ",E4)</f>
        <v>218300 - Materiel de bureau et materiel informatique</v>
      </c>
      <c r="G4" s="10">
        <v>27994.67</v>
      </c>
      <c r="H4" s="10">
        <v>39713.550000000003</v>
      </c>
      <c r="I4" s="10">
        <v>83.34</v>
      </c>
      <c r="J4" s="10">
        <v>0</v>
      </c>
      <c r="K4" s="10">
        <v>0</v>
      </c>
      <c r="L4" s="10">
        <v>83.34</v>
      </c>
      <c r="M4" s="10">
        <v>104.19</v>
      </c>
      <c r="N4" s="10">
        <v>0</v>
      </c>
      <c r="O4" s="10">
        <v>0</v>
      </c>
      <c r="P4" s="10">
        <v>0</v>
      </c>
      <c r="Q4" s="10">
        <v>0</v>
      </c>
      <c r="R4" s="10">
        <v>83.34</v>
      </c>
      <c r="S4" s="10">
        <v>28078.01</v>
      </c>
      <c r="T4" s="10">
        <v>39734.400000000001</v>
      </c>
      <c r="U4" s="1" t="s">
        <v>54</v>
      </c>
      <c r="V4" s="1" t="s">
        <v>55</v>
      </c>
      <c r="W4" s="1" t="s">
        <v>56</v>
      </c>
      <c r="X4" s="1" t="s">
        <v>56</v>
      </c>
      <c r="Y4" s="1" t="s">
        <v>57</v>
      </c>
      <c r="Z4" s="1" t="s">
        <v>58</v>
      </c>
      <c r="AA4" s="1" t="s">
        <v>59</v>
      </c>
    </row>
    <row r="5" spans="1:27" x14ac:dyDescent="0.25">
      <c r="A5" s="1" t="s">
        <v>50</v>
      </c>
      <c r="B5" s="1" t="s">
        <v>51</v>
      </c>
      <c r="C5" s="1" t="str">
        <f>CONCATENATE(A5," - ",B5)</f>
        <v>IND - Qualiac</v>
      </c>
      <c r="D5" s="1" t="s">
        <v>60</v>
      </c>
      <c r="E5" s="1" t="s">
        <v>61</v>
      </c>
      <c r="F5" s="1" t="str">
        <f>CONCATENATE(D5," - ",E5)</f>
        <v>218400 - Autres immobilisations corporelles -mobilier</v>
      </c>
      <c r="G5" s="10">
        <v>73532</v>
      </c>
      <c r="H5" s="10">
        <v>982861.43</v>
      </c>
      <c r="I5" s="10">
        <v>2245.83</v>
      </c>
      <c r="J5" s="10">
        <v>0</v>
      </c>
      <c r="K5" s="10">
        <v>0</v>
      </c>
      <c r="L5" s="10">
        <v>2245.83</v>
      </c>
      <c r="M5" s="10">
        <v>2245.83</v>
      </c>
      <c r="N5" s="10">
        <v>21845.83</v>
      </c>
      <c r="O5" s="10">
        <v>0</v>
      </c>
      <c r="P5" s="10">
        <v>0</v>
      </c>
      <c r="Q5" s="10">
        <v>21845.83</v>
      </c>
      <c r="R5" s="10">
        <v>21845.83</v>
      </c>
      <c r="S5" s="10">
        <v>53932</v>
      </c>
      <c r="T5" s="10">
        <v>963261.43</v>
      </c>
      <c r="U5" s="1" t="s">
        <v>54</v>
      </c>
      <c r="V5" s="1" t="s">
        <v>55</v>
      </c>
      <c r="W5" s="1" t="s">
        <v>56</v>
      </c>
      <c r="X5" s="1" t="s">
        <v>56</v>
      </c>
      <c r="Y5" s="1" t="s">
        <v>57</v>
      </c>
      <c r="Z5" s="1" t="s">
        <v>58</v>
      </c>
      <c r="AA5" s="1" t="s">
        <v>59</v>
      </c>
    </row>
    <row r="6" spans="1:27" x14ac:dyDescent="0.25">
      <c r="A6" s="1" t="s">
        <v>50</v>
      </c>
      <c r="B6" s="1" t="s">
        <v>51</v>
      </c>
      <c r="C6" s="1" t="str">
        <f>CONCATENATE(A6," - ",B6)</f>
        <v>IND - Qualiac</v>
      </c>
      <c r="D6" s="1" t="s">
        <v>62</v>
      </c>
      <c r="E6" s="1" t="s">
        <v>63</v>
      </c>
      <c r="F6" s="1" t="str">
        <f>CONCATENATE(D6," - ",E6)</f>
        <v>231000 - Immobilisations corporelles en cours</v>
      </c>
      <c r="G6" s="10">
        <v>29016.400000000001</v>
      </c>
      <c r="H6" s="10">
        <v>26432.639999999999</v>
      </c>
      <c r="I6" s="10">
        <v>8097.6</v>
      </c>
      <c r="J6" s="10">
        <v>0</v>
      </c>
      <c r="K6" s="10">
        <v>0</v>
      </c>
      <c r="L6" s="10">
        <v>8097.6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37114</v>
      </c>
      <c r="T6" s="10">
        <v>26432.639999999999</v>
      </c>
      <c r="U6" s="1" t="s">
        <v>54</v>
      </c>
      <c r="V6" s="1" t="s">
        <v>55</v>
      </c>
      <c r="W6" s="1" t="s">
        <v>56</v>
      </c>
      <c r="X6" s="1" t="s">
        <v>56</v>
      </c>
      <c r="Y6" s="1" t="s">
        <v>57</v>
      </c>
      <c r="Z6" s="1" t="s">
        <v>58</v>
      </c>
      <c r="AA6" s="1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EAMRCA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richard fialon</cp:lastModifiedBy>
  <cp:lastPrinted>2016-03-14T16:06:07Z</cp:lastPrinted>
  <dcterms:created xsi:type="dcterms:W3CDTF">2014-10-10T13:20:55Z</dcterms:created>
  <dcterms:modified xsi:type="dcterms:W3CDTF">2018-03-23T14:36:33Z</dcterms:modified>
</cp:coreProperties>
</file>